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1eebc6490482793/Escritorio/vinculacion/salitre/carpeta/"/>
    </mc:Choice>
  </mc:AlternateContent>
  <xr:revisionPtr revIDLastSave="1" documentId="13_ncr:1_{892EE700-99D7-43FD-A51D-11586DF838F4}" xr6:coauthVersionLast="47" xr6:coauthVersionMax="47" xr10:uidLastSave="{06BA58E3-A08E-46ED-AE69-36CCFC9E2E7D}"/>
  <bookViews>
    <workbookView xWindow="-108" yWindow="-108" windowWidth="23256" windowHeight="12456" xr2:uid="{51B006DE-014C-4227-A344-37E889CC1A0B}"/>
  </bookViews>
  <sheets>
    <sheet name="MI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28" i="1"/>
  <c r="M28" i="1" s="1"/>
  <c r="F28" i="1"/>
  <c r="E9" i="1"/>
  <c r="F9" i="1" s="1"/>
  <c r="J9" i="1" s="1"/>
  <c r="E8" i="1"/>
  <c r="F8" i="1" s="1"/>
  <c r="J8" i="1" s="1"/>
  <c r="E7" i="1"/>
  <c r="F7" i="1" s="1"/>
  <c r="G7" i="1" s="1"/>
  <c r="E6" i="1"/>
  <c r="F6" i="1" s="1"/>
  <c r="P57" i="1"/>
  <c r="L57" i="1"/>
  <c r="H57" i="1"/>
  <c r="D57" i="1"/>
  <c r="Q56" i="1"/>
  <c r="M56" i="1"/>
  <c r="I56" i="1"/>
  <c r="E56" i="1"/>
  <c r="Q55" i="1"/>
  <c r="M55" i="1"/>
  <c r="I55" i="1"/>
  <c r="E55" i="1"/>
  <c r="Q54" i="1"/>
  <c r="M54" i="1"/>
  <c r="I54" i="1"/>
  <c r="E54" i="1"/>
  <c r="Q53" i="1"/>
  <c r="M53" i="1"/>
  <c r="I53" i="1"/>
  <c r="E53" i="1"/>
  <c r="Q52" i="1"/>
  <c r="M52" i="1"/>
  <c r="I52" i="1"/>
  <c r="E52" i="1"/>
  <c r="Q51" i="1"/>
  <c r="M51" i="1"/>
  <c r="I51" i="1"/>
  <c r="E51" i="1"/>
  <c r="Q50" i="1"/>
  <c r="M50" i="1"/>
  <c r="I50" i="1"/>
  <c r="E50" i="1"/>
  <c r="Q49" i="1"/>
  <c r="M49" i="1"/>
  <c r="I49" i="1"/>
  <c r="E49" i="1"/>
  <c r="Q48" i="1"/>
  <c r="M48" i="1"/>
  <c r="I48" i="1"/>
  <c r="E48" i="1"/>
  <c r="Q47" i="1"/>
  <c r="M47" i="1"/>
  <c r="I47" i="1"/>
  <c r="E47" i="1"/>
  <c r="Q46" i="1"/>
  <c r="M46" i="1"/>
  <c r="I46" i="1"/>
  <c r="E46" i="1"/>
  <c r="Q45" i="1"/>
  <c r="M45" i="1"/>
  <c r="I45" i="1"/>
  <c r="E45" i="1"/>
  <c r="Q44" i="1"/>
  <c r="M44" i="1"/>
  <c r="I44" i="1"/>
  <c r="E44" i="1"/>
  <c r="Q43" i="1"/>
  <c r="M43" i="1"/>
  <c r="I43" i="1"/>
  <c r="E43" i="1"/>
  <c r="Q42" i="1"/>
  <c r="M42" i="1"/>
  <c r="M57" i="1" s="1"/>
  <c r="I42" i="1"/>
  <c r="E42" i="1"/>
  <c r="F29" i="1"/>
  <c r="F27" i="1"/>
  <c r="F24" i="1"/>
  <c r="J24" i="1" s="1"/>
  <c r="J23" i="1"/>
  <c r="F23" i="1"/>
  <c r="F22" i="1"/>
  <c r="J22" i="1" s="1"/>
  <c r="F21" i="1"/>
  <c r="J21" i="1" s="1"/>
  <c r="J20" i="1"/>
  <c r="F20" i="1"/>
  <c r="F19" i="1"/>
  <c r="H17" i="1"/>
  <c r="G17" i="1"/>
  <c r="F16" i="1"/>
  <c r="J16" i="1" s="1"/>
  <c r="F15" i="1"/>
  <c r="J15" i="1" s="1"/>
  <c r="F14" i="1"/>
  <c r="J14" i="1" s="1"/>
  <c r="F13" i="1"/>
  <c r="J13" i="1" s="1"/>
  <c r="F12" i="1"/>
  <c r="M29" i="1" l="1"/>
  <c r="F30" i="1"/>
  <c r="F25" i="1"/>
  <c r="F17" i="1"/>
  <c r="E57" i="1"/>
  <c r="I57" i="1"/>
  <c r="J12" i="1"/>
  <c r="J17" i="1" s="1"/>
  <c r="J19" i="1"/>
  <c r="J27" i="1"/>
  <c r="M27" i="1" s="1"/>
  <c r="Q57" i="1"/>
  <c r="M7" i="1"/>
  <c r="M8" i="1"/>
  <c r="J10" i="1"/>
  <c r="F10" i="1"/>
  <c r="M9" i="1"/>
  <c r="M13" i="1"/>
  <c r="M14" i="1"/>
  <c r="M15" i="1"/>
  <c r="M16" i="1"/>
  <c r="M19" i="1"/>
  <c r="M20" i="1"/>
  <c r="M21" i="1"/>
  <c r="M22" i="1"/>
  <c r="M23" i="1"/>
  <c r="M24" i="1"/>
  <c r="J25" i="1"/>
  <c r="G6" i="1"/>
  <c r="M12" i="1" l="1"/>
  <c r="J30" i="1"/>
  <c r="D33" i="1" s="1"/>
  <c r="D61" i="1"/>
  <c r="F61" i="1" s="1"/>
  <c r="M6" i="1"/>
  <c r="M10" i="1" s="1"/>
  <c r="G10" i="1"/>
  <c r="D32" i="1" s="1"/>
  <c r="M25" i="1"/>
  <c r="M17" i="1"/>
  <c r="M30" i="1"/>
  <c r="M34" i="1" l="1"/>
  <c r="K29" i="1" l="1"/>
  <c r="K28" i="1"/>
  <c r="H7" i="1"/>
  <c r="K8" i="1"/>
  <c r="K9" i="1"/>
  <c r="K12" i="1"/>
  <c r="K14" i="1"/>
  <c r="K16" i="1"/>
  <c r="K20" i="1"/>
  <c r="K22" i="1"/>
  <c r="K24" i="1"/>
  <c r="K13" i="1"/>
  <c r="K15" i="1"/>
  <c r="K19" i="1"/>
  <c r="K21" i="1"/>
  <c r="K23" i="1"/>
  <c r="K27" i="1"/>
  <c r="H6" i="1"/>
  <c r="K30" i="1" l="1"/>
  <c r="H10" i="1"/>
  <c r="K32" i="1" s="1"/>
  <c r="K10" i="1"/>
  <c r="K17" i="1"/>
  <c r="K25" i="1"/>
  <c r="K33" i="1" l="1"/>
</calcChain>
</file>

<file path=xl/sharedStrings.xml><?xml version="1.0" encoding="utf-8"?>
<sst xmlns="http://schemas.openxmlformats.org/spreadsheetml/2006/main" count="124" uniqueCount="67">
  <si>
    <t>RUBRO</t>
  </si>
  <si>
    <t>CANTIDAD</t>
  </si>
  <si>
    <t>HORAS MENSUAL
(hora diaria x 4 semanas)</t>
  </si>
  <si>
    <t>FRECUENCIA (DÍAS O MESES)</t>
  </si>
  <si>
    <t>COSTO HORA - UNIDAD</t>
  </si>
  <si>
    <t>VALORES TOTALES POR RUBRO</t>
  </si>
  <si>
    <t>APORTE CONTRAPARTE</t>
  </si>
  <si>
    <t>TOTAL 
CONVENIO</t>
  </si>
  <si>
    <t>VALOR USD$</t>
  </si>
  <si>
    <t xml:space="preserve">%
del total general </t>
  </si>
  <si>
    <t>% asumido por rubro</t>
  </si>
  <si>
    <t>VALOR TOTAL USD$</t>
  </si>
  <si>
    <t xml:space="preserve">%
total general </t>
  </si>
  <si>
    <t>RECURSOS HUMANOS</t>
  </si>
  <si>
    <t>DIRECTOR DE PROYECTO (DOCENTE INVESTIGADOR)</t>
  </si>
  <si>
    <t>DOCENTE COLABORADOR</t>
  </si>
  <si>
    <t>SUPERVISOR INTERNO DE SERVICIO COMUNITARIO ( DIRECTOR DE INCLUSIÓN ECONÓMICA)</t>
  </si>
  <si>
    <t>COLABORADORES INTERNOS ( ANALISTAS ECONÓMICOS)</t>
  </si>
  <si>
    <t>SUBTOTAL RH</t>
  </si>
  <si>
    <t xml:space="preserve">EQUIPOS Y MUEBLES DE OFICINA </t>
  </si>
  <si>
    <t>IMPRESORA MULTIFUNCIÓN LASER A COLORES</t>
  </si>
  <si>
    <t xml:space="preserve">SILLAS DE OFICINA </t>
  </si>
  <si>
    <t xml:space="preserve">SILLAS PARA REUNIONES </t>
  </si>
  <si>
    <t>ESCRITORIOS PARA OFICINA</t>
  </si>
  <si>
    <t xml:space="preserve">PROYECTOR </t>
  </si>
  <si>
    <t>SUBTOTAL EQUIPOS Y MUEBLES DE OFICINA</t>
  </si>
  <si>
    <t xml:space="preserve">MATERIALES DE OFICINA </t>
  </si>
  <si>
    <t>CAJAS DE HOJAS A4</t>
  </si>
  <si>
    <t>CAJAS DE ESFEROS PUNTA FINA X 50</t>
  </si>
  <si>
    <t>CAJAS DE LÁPICES X 12 UNIDADES</t>
  </si>
  <si>
    <t>CARPETAS ARCHIVADORAS</t>
  </si>
  <si>
    <t>MARCADOR DE PIZARRA</t>
  </si>
  <si>
    <t>CARPETAS MANILA COLORES X 100</t>
  </si>
  <si>
    <t>SUBTOTAL DE MATERIALES DE OFICINA</t>
  </si>
  <si>
    <t>MATERIALES DIDACTICOS</t>
  </si>
  <si>
    <t xml:space="preserve">CERTIFICADOS </t>
  </si>
  <si>
    <t>SUBTOTAL DE MATERIALES DIDÁCTICOS</t>
  </si>
  <si>
    <t>MATERIALES DE PUBLICIDAD  Y OTROS</t>
  </si>
  <si>
    <t>VALORES</t>
  </si>
  <si>
    <t>Porcentaje de Participación</t>
  </si>
  <si>
    <t>TOTAL APORTE CONTRAPARTE</t>
  </si>
  <si>
    <t>TOTAL DEL PROYECTO</t>
  </si>
  <si>
    <t>Individual</t>
  </si>
  <si>
    <t>Grupal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</si>
  <si>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</si>
  <si>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</si>
  <si>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</si>
  <si>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</si>
  <si>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</si>
  <si>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</si>
  <si>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</si>
  <si>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</si>
  <si>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Día 9</t>
  </si>
  <si>
    <t>Día 10</t>
  </si>
  <si>
    <t>Día 11</t>
  </si>
  <si>
    <t>Día 12</t>
  </si>
  <si>
    <t>Día 13</t>
  </si>
  <si>
    <t>Día 14</t>
  </si>
  <si>
    <t>Día 15</t>
  </si>
  <si>
    <t>Total</t>
  </si>
  <si>
    <t>Total general Bus</t>
  </si>
  <si>
    <t>IDA</t>
  </si>
  <si>
    <t>IDA Y REGRESO</t>
  </si>
  <si>
    <t>APORTE ISTVR</t>
  </si>
  <si>
    <t>TOTAL APORTE ISTVR</t>
  </si>
  <si>
    <t>MOCHILAS</t>
  </si>
  <si>
    <t>JUEGOS INFANTILES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</si>
</sst>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\ #,##0.00_);[Red]\(&quot;$&quot;\ #,##0.00\)"/>
    <numFmt numFmtId="165" formatCode="_(&quot;$&quot;\ * #,##0.00_);_(&quot;$&quot;\ * \(#,##0.00\);_(&quot;$&quot;\ * &quot;-&quot;??_);_(@_)"/>
    <numFmt numFmtId="166" formatCode="[$$-300A]#,##0.00"/>
    <numFmt numFmtId="167" formatCode="[$$-300A]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 applyAlignment="1">
      <alignment horizontal="center" vertical="center" wrapText="1"/>
    </xf>
    <xf numFmtId="165" fontId="2" fillId="0" borderId="0" xfId="1" applyFont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5" fontId="2" fillId="0" borderId="9" xfId="1" applyFont="1" applyBorder="1" applyAlignment="1">
      <alignment horizontal="center" vertical="center" wrapText="1"/>
    </xf>
    <xf numFmtId="166" fontId="2" fillId="2" borderId="10" xfId="0" applyNumberFormat="1" applyFont="1" applyFill="1" applyBorder="1" applyAlignment="1">
      <alignment horizontal="center" vertical="center" wrapText="1"/>
    </xf>
    <xf numFmtId="166" fontId="2" fillId="0" borderId="14" xfId="0" applyNumberFormat="1" applyFont="1" applyBorder="1" applyAlignment="1">
      <alignment horizontal="center" vertical="center" wrapText="1"/>
    </xf>
    <xf numFmtId="10" fontId="2" fillId="0" borderId="15" xfId="0" applyNumberFormat="1" applyFont="1" applyBorder="1" applyAlignment="1">
      <alignment horizontal="center" vertical="center" wrapText="1"/>
    </xf>
    <xf numFmtId="9" fontId="2" fillId="0" borderId="16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66" fontId="2" fillId="2" borderId="13" xfId="0" applyNumberFormat="1" applyFont="1" applyFill="1" applyBorder="1" applyAlignment="1">
      <alignment horizontal="center" vertical="center" wrapText="1"/>
    </xf>
    <xf numFmtId="166" fontId="2" fillId="0" borderId="17" xfId="0" applyNumberFormat="1" applyFont="1" applyBorder="1" applyAlignment="1">
      <alignment horizontal="center" vertical="center" wrapText="1"/>
    </xf>
    <xf numFmtId="10" fontId="2" fillId="0" borderId="9" xfId="0" applyNumberFormat="1" applyFont="1" applyBorder="1" applyAlignment="1">
      <alignment horizontal="center" vertical="center" wrapText="1"/>
    </xf>
    <xf numFmtId="9" fontId="2" fillId="0" borderId="18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65" fontId="2" fillId="2" borderId="19" xfId="1" applyFont="1" applyFill="1" applyBorder="1" applyAlignment="1">
      <alignment horizontal="center" vertical="center" wrapText="1"/>
    </xf>
    <xf numFmtId="166" fontId="3" fillId="2" borderId="10" xfId="0" applyNumberFormat="1" applyFont="1" applyFill="1" applyBorder="1" applyAlignment="1">
      <alignment horizontal="center" vertical="center" wrapText="1"/>
    </xf>
    <xf numFmtId="166" fontId="3" fillId="2" borderId="20" xfId="0" applyNumberFormat="1" applyFont="1" applyFill="1" applyBorder="1" applyAlignment="1">
      <alignment horizontal="center" vertical="center" wrapText="1"/>
    </xf>
    <xf numFmtId="10" fontId="3" fillId="2" borderId="21" xfId="0" applyNumberFormat="1" applyFont="1" applyFill="1" applyBorder="1" applyAlignment="1">
      <alignment horizontal="center" vertical="center" wrapText="1"/>
    </xf>
    <xf numFmtId="9" fontId="3" fillId="2" borderId="22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166" fontId="3" fillId="2" borderId="13" xfId="0" applyNumberFormat="1" applyFont="1" applyFill="1" applyBorder="1" applyAlignment="1">
      <alignment horizontal="center" vertical="center" wrapText="1"/>
    </xf>
    <xf numFmtId="166" fontId="2" fillId="3" borderId="10" xfId="0" applyNumberFormat="1" applyFont="1" applyFill="1" applyBorder="1" applyAlignment="1">
      <alignment horizontal="center" vertical="center" wrapText="1"/>
    </xf>
    <xf numFmtId="166" fontId="2" fillId="3" borderId="13" xfId="0" applyNumberFormat="1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65" fontId="2" fillId="3" borderId="19" xfId="1" applyFont="1" applyFill="1" applyBorder="1" applyAlignment="1">
      <alignment horizontal="center" vertical="center" wrapText="1"/>
    </xf>
    <xf numFmtId="166" fontId="3" fillId="3" borderId="10" xfId="0" applyNumberFormat="1" applyFont="1" applyFill="1" applyBorder="1" applyAlignment="1">
      <alignment horizontal="center" vertical="center" wrapText="1"/>
    </xf>
    <xf numFmtId="166" fontId="3" fillId="3" borderId="20" xfId="0" applyNumberFormat="1" applyFont="1" applyFill="1" applyBorder="1" applyAlignment="1">
      <alignment horizontal="center" vertical="center" wrapText="1"/>
    </xf>
    <xf numFmtId="10" fontId="3" fillId="3" borderId="21" xfId="2" applyNumberFormat="1" applyFont="1" applyFill="1" applyBorder="1" applyAlignment="1">
      <alignment horizontal="center" vertical="center" wrapText="1"/>
    </xf>
    <xf numFmtId="9" fontId="3" fillId="3" borderId="22" xfId="0" applyNumberFormat="1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166" fontId="3" fillId="3" borderId="13" xfId="0" applyNumberFormat="1" applyFont="1" applyFill="1" applyBorder="1" applyAlignment="1">
      <alignment horizontal="center" vertical="center" wrapText="1"/>
    </xf>
    <xf numFmtId="166" fontId="2" fillId="4" borderId="10" xfId="0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66" fontId="2" fillId="4" borderId="13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Border="1" applyAlignment="1">
      <alignment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165" fontId="2" fillId="4" borderId="19" xfId="1" applyFont="1" applyFill="1" applyBorder="1" applyAlignment="1">
      <alignment horizontal="center" vertical="center" wrapText="1"/>
    </xf>
    <xf numFmtId="166" fontId="3" fillId="4" borderId="10" xfId="0" applyNumberFormat="1" applyFont="1" applyFill="1" applyBorder="1" applyAlignment="1">
      <alignment horizontal="center" vertical="center" wrapText="1"/>
    </xf>
    <xf numFmtId="166" fontId="3" fillId="4" borderId="20" xfId="0" applyNumberFormat="1" applyFont="1" applyFill="1" applyBorder="1" applyAlignment="1">
      <alignment horizontal="center" vertical="center" wrapText="1"/>
    </xf>
    <xf numFmtId="166" fontId="3" fillId="4" borderId="21" xfId="0" applyNumberFormat="1" applyFont="1" applyFill="1" applyBorder="1" applyAlignment="1">
      <alignment horizontal="center" vertical="center" wrapText="1"/>
    </xf>
    <xf numFmtId="166" fontId="3" fillId="4" borderId="22" xfId="0" applyNumberFormat="1" applyFont="1" applyFill="1" applyBorder="1" applyAlignment="1">
      <alignment horizontal="center" vertical="center" wrapText="1"/>
    </xf>
    <xf numFmtId="10" fontId="3" fillId="4" borderId="21" xfId="2" applyNumberFormat="1" applyFont="1" applyFill="1" applyBorder="1" applyAlignment="1">
      <alignment horizontal="center" vertical="center" wrapText="1"/>
    </xf>
    <xf numFmtId="166" fontId="3" fillId="4" borderId="13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Border="1" applyAlignment="1">
      <alignment vertical="center"/>
    </xf>
    <xf numFmtId="166" fontId="2" fillId="5" borderId="10" xfId="0" applyNumberFormat="1" applyFont="1" applyFill="1" applyBorder="1" applyAlignment="1">
      <alignment horizontal="center" vertical="center" wrapText="1"/>
    </xf>
    <xf numFmtId="166" fontId="2" fillId="0" borderId="15" xfId="0" applyNumberFormat="1" applyFont="1" applyBorder="1" applyAlignment="1">
      <alignment horizontal="center" vertical="center" wrapText="1"/>
    </xf>
    <xf numFmtId="166" fontId="2" fillId="0" borderId="16" xfId="0" applyNumberFormat="1" applyFont="1" applyBorder="1" applyAlignment="1">
      <alignment horizontal="center" vertical="center" wrapText="1"/>
    </xf>
    <xf numFmtId="166" fontId="2" fillId="5" borderId="13" xfId="0" applyNumberFormat="1" applyFont="1" applyFill="1" applyBorder="1" applyAlignment="1">
      <alignment horizontal="center" vertical="center" wrapText="1"/>
    </xf>
    <xf numFmtId="166" fontId="2" fillId="0" borderId="9" xfId="0" applyNumberFormat="1" applyFont="1" applyBorder="1" applyAlignment="1">
      <alignment horizontal="center" vertical="center" wrapText="1"/>
    </xf>
    <xf numFmtId="166" fontId="2" fillId="0" borderId="18" xfId="0" applyNumberFormat="1" applyFont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165" fontId="2" fillId="5" borderId="19" xfId="1" applyFont="1" applyFill="1" applyBorder="1" applyAlignment="1">
      <alignment horizontal="center" vertical="center" wrapText="1"/>
    </xf>
    <xf numFmtId="166" fontId="3" fillId="5" borderId="10" xfId="0" applyNumberFormat="1" applyFont="1" applyFill="1" applyBorder="1" applyAlignment="1">
      <alignment horizontal="center" vertical="center" wrapText="1"/>
    </xf>
    <xf numFmtId="166" fontId="3" fillId="5" borderId="20" xfId="0" applyNumberFormat="1" applyFont="1" applyFill="1" applyBorder="1" applyAlignment="1">
      <alignment horizontal="center" vertical="center" wrapText="1"/>
    </xf>
    <xf numFmtId="10" fontId="3" fillId="5" borderId="21" xfId="2" applyNumberFormat="1" applyFont="1" applyFill="1" applyBorder="1" applyAlignment="1">
      <alignment horizontal="center" vertical="center" wrapText="1"/>
    </xf>
    <xf numFmtId="166" fontId="3" fillId="5" borderId="22" xfId="0" applyNumberFormat="1" applyFont="1" applyFill="1" applyBorder="1" applyAlignment="1">
      <alignment horizontal="center" vertical="center" wrapText="1"/>
    </xf>
    <xf numFmtId="10" fontId="3" fillId="5" borderId="20" xfId="0" applyNumberFormat="1" applyFont="1" applyFill="1" applyBorder="1" applyAlignment="1">
      <alignment horizontal="center" vertical="center" wrapText="1"/>
    </xf>
    <xf numFmtId="166" fontId="3" fillId="5" borderId="13" xfId="0" applyNumberFormat="1" applyFont="1" applyFill="1" applyBorder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166" fontId="3" fillId="2" borderId="9" xfId="0" applyNumberFormat="1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167" fontId="2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166" fontId="3" fillId="2" borderId="10" xfId="0" applyNumberFormat="1" applyFont="1" applyFill="1" applyBorder="1" applyAlignment="1">
      <alignment horizontal="center" vertical="center" wrapText="1"/>
    </xf>
    <xf numFmtId="166" fontId="3" fillId="2" borderId="13" xfId="0" applyNumberFormat="1" applyFont="1" applyFill="1" applyBorder="1" applyAlignment="1">
      <alignment horizontal="center" vertical="center" wrapText="1"/>
    </xf>
    <xf numFmtId="10" fontId="2" fillId="2" borderId="10" xfId="0" applyNumberFormat="1" applyFont="1" applyFill="1" applyBorder="1" applyAlignment="1">
      <alignment horizontal="center" vertical="center" wrapText="1"/>
    </xf>
    <xf numFmtId="10" fontId="2" fillId="2" borderId="11" xfId="0" applyNumberFormat="1" applyFont="1" applyFill="1" applyBorder="1" applyAlignment="1">
      <alignment horizontal="center" vertical="center" wrapText="1"/>
    </xf>
    <xf numFmtId="10" fontId="2" fillId="2" borderId="1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65" fontId="3" fillId="2" borderId="4" xfId="1" applyFont="1" applyFill="1" applyBorder="1" applyAlignment="1">
      <alignment horizontal="center" vertical="center" wrapText="1"/>
    </xf>
    <xf numFmtId="165" fontId="3" fillId="2" borderId="8" xfId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166" fontId="2" fillId="0" borderId="23" xfId="0" applyNumberFormat="1" applyFont="1" applyBorder="1" applyAlignment="1">
      <alignment horizontal="center" vertical="center" wrapText="1"/>
    </xf>
    <xf numFmtId="166" fontId="2" fillId="0" borderId="8" xfId="0" applyNumberFormat="1" applyFont="1" applyBorder="1" applyAlignment="1">
      <alignment horizontal="center" vertical="center" wrapText="1"/>
    </xf>
    <xf numFmtId="166" fontId="2" fillId="0" borderId="24" xfId="0" applyNumberFormat="1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520F4-8A75-48E8-BD37-BAD1940E59F9}">
  <dimension ref="A1:Q61"/>
  <sheetViews>
    <sheetView tabSelected="1" zoomScaleNormal="100" workbookViewId="0">
      <selection activeCell="L29" sqref="L29"/>
    </sheetView>
  </sheetViews>
  <sheetFormatPr baseColWidth="10" defaultColWidth="11.44140625" defaultRowHeight="10.199999999999999" x14ac:dyDescent="0.3"/>
  <cols>
    <col min="1" max="1" width="28.109375" style="1" customWidth="1"/>
    <col min="2" max="2" width="9" style="1" customWidth="1"/>
    <col min="3" max="3" width="12.5546875" style="1" customWidth="1"/>
    <col min="4" max="4" width="11" style="1" customWidth="1"/>
    <col min="5" max="5" width="9.44140625" style="2" customWidth="1"/>
    <col min="6" max="6" width="13.109375" style="1" customWidth="1"/>
    <col min="7" max="7" width="13.33203125" style="1" customWidth="1"/>
    <col min="8" max="8" width="13.109375" style="1" customWidth="1"/>
    <col min="9" max="9" width="11.44140625" style="1" customWidth="1"/>
    <col min="10" max="10" width="13.44140625" style="1" customWidth="1"/>
    <col min="11" max="11" width="12" style="1" customWidth="1"/>
    <col min="12" max="12" width="11.33203125" style="1" customWidth="1"/>
    <col min="13" max="13" width="15.88671875" style="1" customWidth="1"/>
    <col min="14" max="16384" width="11.44140625" style="1"/>
  </cols>
  <sheetData>
    <row r="1" spans="1:13" ht="10.8" thickBot="1" x14ac:dyDescent="0.35"/>
    <row r="2" spans="1:13" ht="10.8" thickBot="1" x14ac:dyDescent="0.35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8"/>
    </row>
    <row r="3" spans="1:13" ht="15" customHeight="1" x14ac:dyDescent="0.3">
      <c r="A3" s="89" t="s">
        <v>0</v>
      </c>
      <c r="B3" s="89" t="s">
        <v>1</v>
      </c>
      <c r="C3" s="89" t="s">
        <v>2</v>
      </c>
      <c r="D3" s="89" t="s">
        <v>3</v>
      </c>
      <c r="E3" s="91" t="s">
        <v>4</v>
      </c>
      <c r="F3" s="89" t="s">
        <v>5</v>
      </c>
      <c r="G3" s="93" t="s">
        <v>63</v>
      </c>
      <c r="H3" s="94"/>
      <c r="I3" s="95"/>
      <c r="J3" s="93" t="s">
        <v>6</v>
      </c>
      <c r="K3" s="94"/>
      <c r="L3" s="95"/>
      <c r="M3" s="89" t="s">
        <v>7</v>
      </c>
    </row>
    <row r="4" spans="1:13" ht="30.75" customHeight="1" x14ac:dyDescent="0.3">
      <c r="A4" s="90"/>
      <c r="B4" s="90"/>
      <c r="C4" s="90"/>
      <c r="D4" s="90"/>
      <c r="E4" s="92"/>
      <c r="F4" s="90"/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10</v>
      </c>
      <c r="M4" s="90"/>
    </row>
    <row r="5" spans="1:13" ht="15" customHeight="1" thickBot="1" x14ac:dyDescent="0.35">
      <c r="A5" s="77" t="s">
        <v>13</v>
      </c>
      <c r="B5" s="96"/>
      <c r="C5" s="96"/>
      <c r="D5" s="96"/>
      <c r="E5" s="96"/>
      <c r="F5" s="96"/>
      <c r="G5" s="97"/>
      <c r="H5" s="97"/>
      <c r="I5" s="97"/>
      <c r="J5" s="97"/>
      <c r="K5" s="97"/>
      <c r="L5" s="97"/>
      <c r="M5" s="78"/>
    </row>
    <row r="6" spans="1:13" ht="22.5" customHeight="1" x14ac:dyDescent="0.3">
      <c r="A6" s="4" t="s">
        <v>14</v>
      </c>
      <c r="B6" s="4">
        <v>1</v>
      </c>
      <c r="C6" s="4">
        <v>40</v>
      </c>
      <c r="D6" s="4">
        <v>10</v>
      </c>
      <c r="E6" s="5">
        <f>1086/160</f>
        <v>6.7874999999999996</v>
      </c>
      <c r="F6" s="6">
        <f>(B6*E6*C6*D6)</f>
        <v>2715</v>
      </c>
      <c r="G6" s="7">
        <f>+F6</f>
        <v>2715</v>
      </c>
      <c r="H6" s="8">
        <f>+G6/$M$34</f>
        <v>6.6946122549623982E-2</v>
      </c>
      <c r="I6" s="9">
        <v>1</v>
      </c>
      <c r="J6" s="10"/>
      <c r="K6" s="8"/>
      <c r="L6" s="11"/>
      <c r="M6" s="12">
        <f>+G6+J6</f>
        <v>2715</v>
      </c>
    </row>
    <row r="7" spans="1:13" x14ac:dyDescent="0.3">
      <c r="A7" s="4" t="s">
        <v>15</v>
      </c>
      <c r="B7" s="4">
        <v>6</v>
      </c>
      <c r="C7" s="4">
        <v>40</v>
      </c>
      <c r="D7" s="4">
        <v>12</v>
      </c>
      <c r="E7" s="5">
        <f>1086/160</f>
        <v>6.7874999999999996</v>
      </c>
      <c r="F7" s="6">
        <f t="shared" ref="F7" si="0">(B7*E7*C7*D7)</f>
        <v>19547.999999999996</v>
      </c>
      <c r="G7" s="13">
        <f>+F7</f>
        <v>19547.999999999996</v>
      </c>
      <c r="H7" s="14">
        <f>+G7/$M$34</f>
        <v>0.48201208235729254</v>
      </c>
      <c r="I7" s="15">
        <v>1</v>
      </c>
      <c r="J7" s="16"/>
      <c r="K7" s="14"/>
      <c r="L7" s="17"/>
      <c r="M7" s="12">
        <f>+G7+J7</f>
        <v>19547.999999999996</v>
      </c>
    </row>
    <row r="8" spans="1:13" ht="21.75" customHeight="1" x14ac:dyDescent="0.3">
      <c r="A8" s="4" t="s">
        <v>16</v>
      </c>
      <c r="B8" s="4">
        <v>1</v>
      </c>
      <c r="C8" s="4">
        <v>40</v>
      </c>
      <c r="D8" s="4">
        <v>12</v>
      </c>
      <c r="E8" s="5">
        <f>1212/160</f>
        <v>7.5750000000000002</v>
      </c>
      <c r="F8" s="6">
        <f>(B8*E8*C8*D8)</f>
        <v>3636</v>
      </c>
      <c r="G8" s="13"/>
      <c r="H8" s="14"/>
      <c r="I8" s="15"/>
      <c r="J8" s="13">
        <f>+F8</f>
        <v>3636</v>
      </c>
      <c r="K8" s="14">
        <f>+J8/$M$34</f>
        <v>8.9656022685242281E-2</v>
      </c>
      <c r="L8" s="15">
        <v>1</v>
      </c>
      <c r="M8" s="12">
        <f>+G8+J8</f>
        <v>3636</v>
      </c>
    </row>
    <row r="9" spans="1:13" ht="20.399999999999999" x14ac:dyDescent="0.3">
      <c r="A9" s="4" t="s">
        <v>17</v>
      </c>
      <c r="B9" s="4">
        <v>3</v>
      </c>
      <c r="C9" s="4">
        <v>40</v>
      </c>
      <c r="D9" s="4">
        <v>12</v>
      </c>
      <c r="E9" s="5">
        <f>986/160</f>
        <v>6.1624999999999996</v>
      </c>
      <c r="F9" s="6">
        <f>(B9*E9*C9*D9)</f>
        <v>8873.9999999999982</v>
      </c>
      <c r="G9" s="13"/>
      <c r="H9" s="14"/>
      <c r="I9" s="15"/>
      <c r="J9" s="13">
        <f>+F9</f>
        <v>8873.9999999999982</v>
      </c>
      <c r="K9" s="14">
        <f>+J9/$M$34</f>
        <v>0.2188139563555665</v>
      </c>
      <c r="L9" s="15">
        <v>1</v>
      </c>
      <c r="M9" s="12">
        <f>+G9+J9</f>
        <v>8873.9999999999982</v>
      </c>
    </row>
    <row r="10" spans="1:13" ht="10.8" thickBot="1" x14ac:dyDescent="0.35">
      <c r="A10" s="18" t="s">
        <v>18</v>
      </c>
      <c r="B10" s="19"/>
      <c r="C10" s="20"/>
      <c r="D10" s="19"/>
      <c r="E10" s="21"/>
      <c r="F10" s="22">
        <f>SUM(F6:F9)</f>
        <v>34772.999999999993</v>
      </c>
      <c r="G10" s="23">
        <f>+SUM(G6:G9)</f>
        <v>22262.999999999996</v>
      </c>
      <c r="H10" s="24">
        <f>+SUM(H6:H7)</f>
        <v>0.54895820490691649</v>
      </c>
      <c r="I10" s="25"/>
      <c r="J10" s="23">
        <f>+SUM(J6:J9)</f>
        <v>12509.999999999998</v>
      </c>
      <c r="K10" s="24">
        <f>+SUM(K8:K9)</f>
        <v>0.30846997904080875</v>
      </c>
      <c r="L10" s="26"/>
      <c r="M10" s="27">
        <f>SUM(M6:M9)</f>
        <v>34772.999999999993</v>
      </c>
    </row>
    <row r="11" spans="1:13" x14ac:dyDescent="0.3">
      <c r="A11" s="98" t="s">
        <v>19</v>
      </c>
      <c r="B11" s="99"/>
      <c r="C11" s="99"/>
      <c r="D11" s="99"/>
      <c r="E11" s="99"/>
      <c r="F11" s="99"/>
      <c r="G11" s="100"/>
      <c r="H11" s="100"/>
      <c r="I11" s="100"/>
      <c r="J11" s="100"/>
      <c r="K11" s="100"/>
      <c r="L11" s="100"/>
      <c r="M11" s="101"/>
    </row>
    <row r="12" spans="1:13" ht="27" customHeight="1" x14ac:dyDescent="0.3">
      <c r="A12" s="4" t="s">
        <v>20</v>
      </c>
      <c r="B12" s="4">
        <v>1</v>
      </c>
      <c r="C12" s="4"/>
      <c r="D12" s="4"/>
      <c r="E12" s="5">
        <v>244</v>
      </c>
      <c r="F12" s="28">
        <f t="shared" ref="F12:F16" si="1">+E12*B12</f>
        <v>244</v>
      </c>
      <c r="G12" s="13"/>
      <c r="H12" s="14"/>
      <c r="I12" s="15"/>
      <c r="J12" s="13">
        <f>+F12*L12</f>
        <v>244</v>
      </c>
      <c r="K12" s="14">
        <f>+J12/$M$34</f>
        <v>6.0165207742571827E-3</v>
      </c>
      <c r="L12" s="15">
        <v>1</v>
      </c>
      <c r="M12" s="29">
        <f t="shared" ref="M12:M16" si="2">+G12+J12</f>
        <v>244</v>
      </c>
    </row>
    <row r="13" spans="1:13" ht="16.5" customHeight="1" x14ac:dyDescent="0.3">
      <c r="A13" s="4" t="s">
        <v>21</v>
      </c>
      <c r="B13" s="4">
        <v>5</v>
      </c>
      <c r="C13" s="4"/>
      <c r="D13" s="4"/>
      <c r="E13" s="5">
        <v>30</v>
      </c>
      <c r="F13" s="28">
        <f t="shared" si="1"/>
        <v>150</v>
      </c>
      <c r="G13" s="16"/>
      <c r="H13" s="14"/>
      <c r="I13" s="17"/>
      <c r="J13" s="13">
        <f t="shared" ref="J13:J16" si="3">+F13</f>
        <v>150</v>
      </c>
      <c r="K13" s="14">
        <f>+J13/$M$34</f>
        <v>3.6986808038466288E-3</v>
      </c>
      <c r="L13" s="15">
        <v>1</v>
      </c>
      <c r="M13" s="29">
        <f t="shared" si="2"/>
        <v>150</v>
      </c>
    </row>
    <row r="14" spans="1:13" ht="16.5" customHeight="1" x14ac:dyDescent="0.3">
      <c r="A14" s="4" t="s">
        <v>22</v>
      </c>
      <c r="B14" s="4">
        <v>30</v>
      </c>
      <c r="C14" s="4"/>
      <c r="D14" s="4"/>
      <c r="E14" s="5">
        <v>7</v>
      </c>
      <c r="F14" s="28">
        <f t="shared" si="1"/>
        <v>210</v>
      </c>
      <c r="G14" s="16"/>
      <c r="H14" s="14"/>
      <c r="I14" s="17"/>
      <c r="J14" s="13">
        <f t="shared" si="3"/>
        <v>210</v>
      </c>
      <c r="K14" s="14">
        <f>+J14/$M$34</f>
        <v>5.1781531253852799E-3</v>
      </c>
      <c r="L14" s="15">
        <v>1</v>
      </c>
      <c r="M14" s="29">
        <f t="shared" si="2"/>
        <v>210</v>
      </c>
    </row>
    <row r="15" spans="1:13" ht="17.25" customHeight="1" x14ac:dyDescent="0.3">
      <c r="A15" s="4" t="s">
        <v>23</v>
      </c>
      <c r="B15" s="4">
        <v>2</v>
      </c>
      <c r="C15" s="4"/>
      <c r="D15" s="4"/>
      <c r="E15" s="5">
        <v>200</v>
      </c>
      <c r="F15" s="28">
        <f t="shared" si="1"/>
        <v>400</v>
      </c>
      <c r="G15" s="16"/>
      <c r="H15" s="14"/>
      <c r="I15" s="17"/>
      <c r="J15" s="13">
        <f t="shared" si="3"/>
        <v>400</v>
      </c>
      <c r="K15" s="14">
        <f>+J15/$M$34</f>
        <v>9.8631488102576773E-3</v>
      </c>
      <c r="L15" s="15">
        <v>1</v>
      </c>
      <c r="M15" s="29">
        <f t="shared" si="2"/>
        <v>400</v>
      </c>
    </row>
    <row r="16" spans="1:13" ht="15.75" customHeight="1" x14ac:dyDescent="0.3">
      <c r="A16" s="4" t="s">
        <v>24</v>
      </c>
      <c r="B16" s="4">
        <v>1</v>
      </c>
      <c r="C16" s="4"/>
      <c r="D16" s="4"/>
      <c r="E16" s="5">
        <v>470</v>
      </c>
      <c r="F16" s="28">
        <f t="shared" si="1"/>
        <v>470</v>
      </c>
      <c r="G16" s="16"/>
      <c r="H16" s="14"/>
      <c r="I16" s="17"/>
      <c r="J16" s="13">
        <f t="shared" si="3"/>
        <v>470</v>
      </c>
      <c r="K16" s="14">
        <f>+J16/$M$34</f>
        <v>1.158919985205277E-2</v>
      </c>
      <c r="L16" s="15">
        <v>1</v>
      </c>
      <c r="M16" s="29">
        <f t="shared" si="2"/>
        <v>470</v>
      </c>
    </row>
    <row r="17" spans="1:14" ht="22.5" customHeight="1" thickBot="1" x14ac:dyDescent="0.35">
      <c r="A17" s="30" t="s">
        <v>25</v>
      </c>
      <c r="B17" s="31"/>
      <c r="C17" s="32"/>
      <c r="D17" s="31"/>
      <c r="E17" s="33"/>
      <c r="F17" s="34">
        <f>SUM(F12:F16)</f>
        <v>1474</v>
      </c>
      <c r="G17" s="35">
        <f>+SUM(G12:G16)</f>
        <v>0</v>
      </c>
      <c r="H17" s="36">
        <f>+SUM(H12:H16)</f>
        <v>0</v>
      </c>
      <c r="I17" s="37"/>
      <c r="J17" s="35">
        <f>+SUM(J12:J16)</f>
        <v>1474</v>
      </c>
      <c r="K17" s="36">
        <f>+SUM(K12:K16)</f>
        <v>3.6345703365799537E-2</v>
      </c>
      <c r="L17" s="38"/>
      <c r="M17" s="39">
        <f>SUM(M12:M16)</f>
        <v>1474</v>
      </c>
    </row>
    <row r="18" spans="1:14" ht="15.75" customHeight="1" thickBot="1" x14ac:dyDescent="0.35">
      <c r="A18" s="102" t="s">
        <v>26</v>
      </c>
      <c r="B18" s="103"/>
      <c r="C18" s="103"/>
      <c r="D18" s="103"/>
      <c r="E18" s="103"/>
      <c r="F18" s="103"/>
      <c r="G18" s="104"/>
      <c r="H18" s="104"/>
      <c r="I18" s="104"/>
      <c r="J18" s="104"/>
      <c r="K18" s="104"/>
      <c r="L18" s="104"/>
      <c r="M18" s="105"/>
    </row>
    <row r="19" spans="1:14" ht="18.75" customHeight="1" thickBot="1" x14ac:dyDescent="0.35">
      <c r="A19" s="4" t="s">
        <v>27</v>
      </c>
      <c r="B19" s="4">
        <v>8</v>
      </c>
      <c r="C19" s="4"/>
      <c r="D19" s="4"/>
      <c r="E19" s="5">
        <v>26</v>
      </c>
      <c r="F19" s="40">
        <f t="shared" ref="F19:F24" si="4">+E19*B19</f>
        <v>208</v>
      </c>
      <c r="G19" s="10"/>
      <c r="H19" s="41"/>
      <c r="I19" s="11"/>
      <c r="J19" s="7">
        <f t="shared" ref="J19:J24" si="5">+F19*L19</f>
        <v>208</v>
      </c>
      <c r="K19" s="8">
        <f t="shared" ref="K19:K24" si="6">+J19/$M$34</f>
        <v>5.128837381333992E-3</v>
      </c>
      <c r="L19" s="9">
        <v>1</v>
      </c>
      <c r="M19" s="42">
        <f>+J19+G19</f>
        <v>208</v>
      </c>
    </row>
    <row r="20" spans="1:14" ht="19.5" customHeight="1" thickBot="1" x14ac:dyDescent="0.35">
      <c r="A20" s="4" t="s">
        <v>28</v>
      </c>
      <c r="B20" s="4">
        <v>24</v>
      </c>
      <c r="C20" s="4"/>
      <c r="D20" s="4"/>
      <c r="E20" s="5">
        <v>7</v>
      </c>
      <c r="F20" s="40">
        <f t="shared" si="4"/>
        <v>168</v>
      </c>
      <c r="G20" s="16"/>
      <c r="H20" s="4"/>
      <c r="I20" s="17"/>
      <c r="J20" s="7">
        <f t="shared" si="5"/>
        <v>168</v>
      </c>
      <c r="K20" s="14">
        <f t="shared" si="6"/>
        <v>4.1425225003082237E-3</v>
      </c>
      <c r="L20" s="15">
        <v>1</v>
      </c>
      <c r="M20" s="42">
        <f t="shared" ref="M20:M24" si="7">+J20+G20</f>
        <v>168</v>
      </c>
    </row>
    <row r="21" spans="1:14" ht="18" customHeight="1" thickBot="1" x14ac:dyDescent="0.35">
      <c r="A21" s="4" t="s">
        <v>29</v>
      </c>
      <c r="B21" s="4">
        <v>100</v>
      </c>
      <c r="C21" s="4"/>
      <c r="D21" s="4"/>
      <c r="E21" s="5">
        <v>3</v>
      </c>
      <c r="F21" s="40">
        <f t="shared" si="4"/>
        <v>300</v>
      </c>
      <c r="G21" s="16"/>
      <c r="H21" s="4"/>
      <c r="I21" s="17"/>
      <c r="J21" s="7">
        <f t="shared" si="5"/>
        <v>300</v>
      </c>
      <c r="K21" s="14">
        <f t="shared" si="6"/>
        <v>7.3973616076932576E-3</v>
      </c>
      <c r="L21" s="15">
        <v>1</v>
      </c>
      <c r="M21" s="42">
        <f t="shared" si="7"/>
        <v>300</v>
      </c>
    </row>
    <row r="22" spans="1:14" ht="18" customHeight="1" thickBot="1" x14ac:dyDescent="0.35">
      <c r="A22" s="4" t="s">
        <v>30</v>
      </c>
      <c r="B22" s="4">
        <v>100</v>
      </c>
      <c r="C22" s="4"/>
      <c r="D22" s="4"/>
      <c r="E22" s="5">
        <v>2</v>
      </c>
      <c r="F22" s="40">
        <f>+E22*B22</f>
        <v>200</v>
      </c>
      <c r="G22" s="16"/>
      <c r="H22" s="4"/>
      <c r="I22" s="17"/>
      <c r="J22" s="7">
        <f t="shared" si="5"/>
        <v>200</v>
      </c>
      <c r="K22" s="14">
        <f t="shared" si="6"/>
        <v>4.9315744051288387E-3</v>
      </c>
      <c r="L22" s="15">
        <v>1</v>
      </c>
      <c r="M22" s="42">
        <f t="shared" si="7"/>
        <v>200</v>
      </c>
    </row>
    <row r="23" spans="1:14" ht="24" customHeight="1" thickBot="1" x14ac:dyDescent="0.35">
      <c r="A23" s="4" t="s">
        <v>31</v>
      </c>
      <c r="B23" s="4">
        <v>12</v>
      </c>
      <c r="C23" s="43"/>
      <c r="D23" s="4"/>
      <c r="E23" s="5">
        <v>1</v>
      </c>
      <c r="F23" s="40">
        <f t="shared" si="4"/>
        <v>12</v>
      </c>
      <c r="G23" s="16"/>
      <c r="H23" s="4"/>
      <c r="I23" s="17"/>
      <c r="J23" s="7">
        <f t="shared" si="5"/>
        <v>12</v>
      </c>
      <c r="K23" s="14">
        <f t="shared" si="6"/>
        <v>2.9589446430773028E-4</v>
      </c>
      <c r="L23" s="15">
        <v>1</v>
      </c>
      <c r="M23" s="42">
        <f t="shared" si="7"/>
        <v>12</v>
      </c>
    </row>
    <row r="24" spans="1:14" ht="24" customHeight="1" x14ac:dyDescent="0.3">
      <c r="A24" s="4" t="s">
        <v>32</v>
      </c>
      <c r="B24" s="4">
        <v>120</v>
      </c>
      <c r="C24" s="43"/>
      <c r="D24" s="4"/>
      <c r="E24" s="5">
        <v>16</v>
      </c>
      <c r="F24" s="40">
        <f t="shared" si="4"/>
        <v>1920</v>
      </c>
      <c r="G24" s="16"/>
      <c r="H24" s="4"/>
      <c r="I24" s="17"/>
      <c r="J24" s="7">
        <f t="shared" si="5"/>
        <v>1920</v>
      </c>
      <c r="K24" s="14">
        <f t="shared" si="6"/>
        <v>4.7343114289236848E-2</v>
      </c>
      <c r="L24" s="15">
        <v>1</v>
      </c>
      <c r="M24" s="42">
        <f t="shared" si="7"/>
        <v>1920</v>
      </c>
    </row>
    <row r="25" spans="1:14" ht="24.75" customHeight="1" thickBot="1" x14ac:dyDescent="0.35">
      <c r="A25" s="44" t="s">
        <v>33</v>
      </c>
      <c r="B25" s="45"/>
      <c r="C25" s="46"/>
      <c r="D25" s="45"/>
      <c r="E25" s="47"/>
      <c r="F25" s="48">
        <f>+SUM(F19:F24)</f>
        <v>2808</v>
      </c>
      <c r="G25" s="49"/>
      <c r="H25" s="50"/>
      <c r="I25" s="51"/>
      <c r="J25" s="49">
        <f>+SUM(J19:J24)</f>
        <v>2808</v>
      </c>
      <c r="K25" s="52">
        <f>+SUM(K19:K24)</f>
        <v>6.9239304648008884E-2</v>
      </c>
      <c r="L25" s="51"/>
      <c r="M25" s="53">
        <f>+SUM(M19:M24)</f>
        <v>2808</v>
      </c>
    </row>
    <row r="26" spans="1:14" ht="17.25" customHeight="1" thickBot="1" x14ac:dyDescent="0.35">
      <c r="A26" s="106" t="s">
        <v>34</v>
      </c>
      <c r="B26" s="107"/>
      <c r="C26" s="107"/>
      <c r="D26" s="107"/>
      <c r="E26" s="107"/>
      <c r="F26" s="107"/>
      <c r="G26" s="108"/>
      <c r="H26" s="108"/>
      <c r="I26" s="108"/>
      <c r="J26" s="108"/>
      <c r="K26" s="108"/>
      <c r="L26" s="108"/>
      <c r="M26" s="109"/>
    </row>
    <row r="27" spans="1:14" ht="22.5" customHeight="1" thickBot="1" x14ac:dyDescent="0.35">
      <c r="A27" s="4" t="s">
        <v>65</v>
      </c>
      <c r="B27" s="4">
        <v>40</v>
      </c>
      <c r="C27" s="54"/>
      <c r="D27" s="4"/>
      <c r="E27" s="5">
        <v>5</v>
      </c>
      <c r="F27" s="55">
        <f t="shared" ref="F27:F29" si="8">+E27*B27</f>
        <v>200</v>
      </c>
      <c r="G27" s="7"/>
      <c r="H27" s="56"/>
      <c r="I27" s="57"/>
      <c r="J27" s="7">
        <f>+F27*L27</f>
        <v>200</v>
      </c>
      <c r="K27" s="8">
        <f>+J27/$M$34</f>
        <v>4.9315744051288387E-3</v>
      </c>
      <c r="L27" s="9">
        <v>1</v>
      </c>
      <c r="M27" s="58">
        <f>+J27+G27</f>
        <v>200</v>
      </c>
    </row>
    <row r="28" spans="1:14" ht="22.5" customHeight="1" thickBot="1" x14ac:dyDescent="0.35">
      <c r="A28" s="4" t="s">
        <v>66</v>
      </c>
      <c r="B28" s="4">
        <v>2</v>
      </c>
      <c r="C28" s="54"/>
      <c r="D28" s="4"/>
      <c r="E28" s="5">
        <v>150</v>
      </c>
      <c r="F28" s="55">
        <f t="shared" si="8"/>
        <v>300</v>
      </c>
      <c r="G28" s="114"/>
      <c r="H28" s="115"/>
      <c r="I28" s="116"/>
      <c r="J28" s="7">
        <f t="shared" ref="J28:J29" si="9">+F28*L28</f>
        <v>300</v>
      </c>
      <c r="K28" s="8">
        <f t="shared" ref="K28:K29" si="10">+J28/$M$34</f>
        <v>7.3973616076932576E-3</v>
      </c>
      <c r="L28" s="9">
        <v>1</v>
      </c>
      <c r="M28" s="58">
        <f t="shared" ref="M28:M29" si="11">+J28+G28</f>
        <v>300</v>
      </c>
    </row>
    <row r="29" spans="1:14" ht="21.75" customHeight="1" x14ac:dyDescent="0.3">
      <c r="A29" s="4" t="s">
        <v>35</v>
      </c>
      <c r="B29" s="4">
        <v>2000</v>
      </c>
      <c r="C29" s="54"/>
      <c r="D29" s="4"/>
      <c r="E29" s="5">
        <v>0.5</v>
      </c>
      <c r="F29" s="55">
        <f t="shared" si="8"/>
        <v>1000</v>
      </c>
      <c r="G29" s="13"/>
      <c r="H29" s="59"/>
      <c r="I29" s="60"/>
      <c r="J29" s="7">
        <f>+F29*L29</f>
        <v>1000</v>
      </c>
      <c r="K29" s="8">
        <f t="shared" si="10"/>
        <v>2.4657872025644192E-2</v>
      </c>
      <c r="L29" s="9">
        <v>1</v>
      </c>
      <c r="M29" s="58">
        <f t="shared" si="11"/>
        <v>1000</v>
      </c>
    </row>
    <row r="30" spans="1:14" ht="27" customHeight="1" thickBot="1" x14ac:dyDescent="0.35">
      <c r="A30" s="61" t="s">
        <v>36</v>
      </c>
      <c r="B30" s="62"/>
      <c r="C30" s="63"/>
      <c r="D30" s="62"/>
      <c r="E30" s="64"/>
      <c r="F30" s="65">
        <f>+SUM(F27:F29)</f>
        <v>1500</v>
      </c>
      <c r="G30" s="66"/>
      <c r="H30" s="67"/>
      <c r="I30" s="68"/>
      <c r="J30" s="66">
        <f>+SUM(J27:J29)</f>
        <v>1500</v>
      </c>
      <c r="K30" s="69">
        <f>+SUM(K27:K29)</f>
        <v>3.6986808038466289E-2</v>
      </c>
      <c r="L30" s="68"/>
      <c r="M30" s="70">
        <f>+SUM(M27:M29)</f>
        <v>1500</v>
      </c>
    </row>
    <row r="31" spans="1:14" ht="19.5" customHeight="1" x14ac:dyDescent="0.3">
      <c r="A31" s="110" t="s">
        <v>37</v>
      </c>
      <c r="B31" s="111"/>
      <c r="C31" s="111"/>
      <c r="D31" s="111"/>
      <c r="E31" s="111"/>
      <c r="F31" s="111"/>
      <c r="G31" s="112"/>
      <c r="H31" s="112"/>
      <c r="I31" s="112"/>
      <c r="J31" s="112"/>
      <c r="K31" s="112"/>
      <c r="L31" s="112"/>
      <c r="M31" s="113"/>
    </row>
    <row r="32" spans="1:14" ht="19.5" customHeight="1" x14ac:dyDescent="0.3">
      <c r="A32" s="3" t="s">
        <v>64</v>
      </c>
      <c r="B32" s="77" t="s">
        <v>38</v>
      </c>
      <c r="C32" s="78"/>
      <c r="D32" s="79">
        <f>+G10+G17+G25+G30</f>
        <v>22262.999999999996</v>
      </c>
      <c r="E32" s="80"/>
      <c r="F32" s="80"/>
      <c r="G32" s="80"/>
      <c r="H32" s="81"/>
      <c r="I32" s="82" t="s">
        <v>39</v>
      </c>
      <c r="J32" s="83"/>
      <c r="K32" s="84">
        <f>+H10+H17+H25+H30</f>
        <v>0.54895820490691649</v>
      </c>
      <c r="L32" s="85"/>
      <c r="M32" s="86"/>
      <c r="N32" s="71"/>
    </row>
    <row r="33" spans="1:17" ht="19.5" customHeight="1" x14ac:dyDescent="0.3">
      <c r="A33" s="72" t="s">
        <v>40</v>
      </c>
      <c r="B33" s="77" t="s">
        <v>38</v>
      </c>
      <c r="C33" s="78"/>
      <c r="D33" s="79">
        <f>+J10+J17+J25+J30</f>
        <v>18292</v>
      </c>
      <c r="E33" s="80"/>
      <c r="F33" s="80"/>
      <c r="G33" s="80"/>
      <c r="H33" s="81"/>
      <c r="I33" s="82" t="s">
        <v>39</v>
      </c>
      <c r="J33" s="83"/>
      <c r="K33" s="84">
        <f>+K10+K17+K25+K30</f>
        <v>0.45104179509308345</v>
      </c>
      <c r="L33" s="85"/>
      <c r="M33" s="86"/>
    </row>
    <row r="34" spans="1:17" ht="19.5" customHeight="1" x14ac:dyDescent="0.3">
      <c r="A34" s="96" t="s">
        <v>41</v>
      </c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78"/>
      <c r="M34" s="73">
        <f>+M10+M17+M25+M30</f>
        <v>40554.999999999993</v>
      </c>
      <c r="N34" s="74"/>
    </row>
    <row r="35" spans="1:17" x14ac:dyDescent="0.3">
      <c r="G35" s="75"/>
      <c r="J35" s="76"/>
      <c r="K35" s="71"/>
    </row>
    <row r="36" spans="1:17" x14ac:dyDescent="0.3">
      <c r="H36" s="76"/>
      <c r="I36" s="76"/>
      <c r="J36" s="76"/>
      <c r="K36" s="76"/>
      <c r="M36" s="76"/>
    </row>
    <row r="41" spans="1:17" x14ac:dyDescent="0.3">
      <c r="D41" s="1" t="s">
        <v>42</v>
      </c>
      <c r="E41" s="2" t="s">
        <v>43</v>
      </c>
      <c r="H41" s="1" t="s">
        <v>42</v>
      </c>
      <c r="I41" s="2" t="s">
        <v>43</v>
      </c>
      <c r="L41" s="1" t="s">
        <v>42</v>
      </c>
      <c r="M41" s="2" t="s">
        <v>43</v>
      </c>
      <c r="P41" s="1" t="s">
        <v>42</v>
      </c>
      <c r="Q41" s="2" t="s">
        <v>43</v>
      </c>
    </row>
    <row r="42" spans="1:17" x14ac:dyDescent="0.3">
      <c r="C42" s="1" t="s">
        <v>44</v>
      </c>
      <c r="D42" s="1">
        <v>0.35</v>
      </c>
      <c r="E42" s="2">
        <f>+D42*30</f>
        <v>10.5</v>
      </c>
      <c r="G42" s="1" t="s">
        <v>44</v>
      </c>
      <c r="H42" s="1">
        <v>0.35</v>
      </c>
      <c r="I42" s="2">
        <f>+H42*30</f>
        <v>10.5</v>
      </c>
      <c r="K42" s="1" t="s">
        <v>44</v>
      </c>
      <c r="L42" s="1">
        <v>0.35</v>
      </c>
      <c r="M42" s="2">
        <f>+L42*30</f>
        <v>10.5</v>
      </c>
      <c r="O42" s="1" t="s">
        <v>44</v>
      </c>
      <c r="P42" s="1">
        <v>0.35</v>
      </c>
      <c r="Q42" s="2">
        <f>+P42*30</f>
        <v>10.5</v>
      </c>
    </row>
    <row r="43" spans="1:17" x14ac:dyDescent="0.3">
      <c r="C43" s="1" t="s">
        <v>45</v>
      </c>
      <c r="D43" s="1">
        <v>0.35</v>
      </c>
      <c r="E43" s="2">
        <f t="shared" ref="E43:E56" si="12">+D43*30</f>
        <v>10.5</v>
      </c>
      <c r="G43" s="1" t="s">
        <v>45</v>
      </c>
      <c r="H43" s="1">
        <v>0.35</v>
      </c>
      <c r="I43" s="2">
        <f t="shared" ref="I43:I56" si="13">+H43*30</f>
        <v>10.5</v>
      </c>
      <c r="K43" s="1" t="s">
        <v>45</v>
      </c>
      <c r="L43" s="1">
        <v>0.35</v>
      </c>
      <c r="M43" s="2">
        <f t="shared" ref="M43:M56" si="14">+L43*30</f>
        <v>10.5</v>
      </c>
      <c r="O43" s="1" t="s">
        <v>45</v>
      </c>
      <c r="P43" s="1">
        <v>0.35</v>
      </c>
      <c r="Q43" s="2">
        <f t="shared" ref="Q43:Q56" si="15">+P43*30</f>
        <v>10.5</v>
      </c>
    </row>
    <row r="44" spans="1:17" x14ac:dyDescent="0.3">
      <c r="C44" s="1" t="s">
        <v>46</v>
      </c>
      <c r="D44" s="1">
        <v>0.35</v>
      </c>
      <c r="E44" s="2">
        <f t="shared" si="12"/>
        <v>10.5</v>
      </c>
      <c r="G44" s="1" t="s">
        <v>46</v>
      </c>
      <c r="H44" s="1">
        <v>0.35</v>
      </c>
      <c r="I44" s="2">
        <f t="shared" si="13"/>
        <v>10.5</v>
      </c>
      <c r="K44" s="1" t="s">
        <v>46</v>
      </c>
      <c r="L44" s="1">
        <v>0.35</v>
      </c>
      <c r="M44" s="2">
        <f t="shared" si="14"/>
        <v>10.5</v>
      </c>
      <c r="O44" s="1" t="s">
        <v>46</v>
      </c>
      <c r="P44" s="1">
        <v>0.35</v>
      </c>
      <c r="Q44" s="2">
        <f t="shared" si="15"/>
        <v>10.5</v>
      </c>
    </row>
    <row r="45" spans="1:17" x14ac:dyDescent="0.3">
      <c r="C45" s="1" t="s">
        <v>47</v>
      </c>
      <c r="D45" s="1">
        <v>0.35</v>
      </c>
      <c r="E45" s="2">
        <f t="shared" si="12"/>
        <v>10.5</v>
      </c>
      <c r="G45" s="1" t="s">
        <v>47</v>
      </c>
      <c r="H45" s="1">
        <v>0.35</v>
      </c>
      <c r="I45" s="2">
        <f t="shared" si="13"/>
        <v>10.5</v>
      </c>
      <c r="K45" s="1" t="s">
        <v>47</v>
      </c>
      <c r="L45" s="1">
        <v>0.35</v>
      </c>
      <c r="M45" s="2">
        <f t="shared" si="14"/>
        <v>10.5</v>
      </c>
      <c r="O45" s="1" t="s">
        <v>47</v>
      </c>
      <c r="P45" s="1">
        <v>0.35</v>
      </c>
      <c r="Q45" s="2">
        <f t="shared" si="15"/>
        <v>10.5</v>
      </c>
    </row>
    <row r="46" spans="1:17" x14ac:dyDescent="0.3">
      <c r="C46" s="1" t="s">
        <v>48</v>
      </c>
      <c r="D46" s="1">
        <v>0.35</v>
      </c>
      <c r="E46" s="2">
        <f t="shared" si="12"/>
        <v>10.5</v>
      </c>
      <c r="G46" s="1" t="s">
        <v>48</v>
      </c>
      <c r="H46" s="1">
        <v>0.35</v>
      </c>
      <c r="I46" s="2">
        <f t="shared" si="13"/>
        <v>10.5</v>
      </c>
      <c r="J46" s="59"/>
      <c r="K46" s="1" t="s">
        <v>48</v>
      </c>
      <c r="L46" s="1">
        <v>0.35</v>
      </c>
      <c r="M46" s="2">
        <f t="shared" si="14"/>
        <v>10.5</v>
      </c>
      <c r="O46" s="1" t="s">
        <v>48</v>
      </c>
      <c r="P46" s="1">
        <v>0.35</v>
      </c>
      <c r="Q46" s="2">
        <f t="shared" si="15"/>
        <v>10.5</v>
      </c>
    </row>
    <row r="47" spans="1:17" x14ac:dyDescent="0.3">
      <c r="C47" s="1" t="s">
        <v>49</v>
      </c>
      <c r="D47" s="1">
        <v>0.35</v>
      </c>
      <c r="E47" s="2">
        <f t="shared" si="12"/>
        <v>10.5</v>
      </c>
      <c r="G47" s="1" t="s">
        <v>49</v>
      </c>
      <c r="H47" s="1">
        <v>0.35</v>
      </c>
      <c r="I47" s="2">
        <f t="shared" si="13"/>
        <v>10.5</v>
      </c>
      <c r="K47" s="1" t="s">
        <v>49</v>
      </c>
      <c r="L47" s="1">
        <v>0.35</v>
      </c>
      <c r="M47" s="2">
        <f t="shared" si="14"/>
        <v>10.5</v>
      </c>
      <c r="O47" s="1" t="s">
        <v>49</v>
      </c>
      <c r="P47" s="1">
        <v>0.35</v>
      </c>
      <c r="Q47" s="2">
        <f t="shared" si="15"/>
        <v>10.5</v>
      </c>
    </row>
    <row r="48" spans="1:17" x14ac:dyDescent="0.3">
      <c r="C48" s="1" t="s">
        <v>50</v>
      </c>
      <c r="D48" s="1">
        <v>0.35</v>
      </c>
      <c r="E48" s="2">
        <f t="shared" si="12"/>
        <v>10.5</v>
      </c>
      <c r="G48" s="1" t="s">
        <v>50</v>
      </c>
      <c r="H48" s="1">
        <v>0.35</v>
      </c>
      <c r="I48" s="2">
        <f t="shared" si="13"/>
        <v>10.5</v>
      </c>
      <c r="K48" s="1" t="s">
        <v>50</v>
      </c>
      <c r="L48" s="1">
        <v>0.35</v>
      </c>
      <c r="M48" s="2">
        <f t="shared" si="14"/>
        <v>10.5</v>
      </c>
      <c r="O48" s="1" t="s">
        <v>50</v>
      </c>
      <c r="P48" s="1">
        <v>0.35</v>
      </c>
      <c r="Q48" s="2">
        <f t="shared" si="15"/>
        <v>10.5</v>
      </c>
    </row>
    <row r="49" spans="3:17" x14ac:dyDescent="0.3">
      <c r="C49" s="1" t="s">
        <v>51</v>
      </c>
      <c r="D49" s="1">
        <v>0.35</v>
      </c>
      <c r="E49" s="2">
        <f t="shared" si="12"/>
        <v>10.5</v>
      </c>
      <c r="G49" s="1" t="s">
        <v>51</v>
      </c>
      <c r="H49" s="1">
        <v>0.35</v>
      </c>
      <c r="I49" s="2">
        <f t="shared" si="13"/>
        <v>10.5</v>
      </c>
      <c r="K49" s="1" t="s">
        <v>51</v>
      </c>
      <c r="L49" s="1">
        <v>0.35</v>
      </c>
      <c r="M49" s="2">
        <f t="shared" si="14"/>
        <v>10.5</v>
      </c>
      <c r="O49" s="1" t="s">
        <v>51</v>
      </c>
      <c r="P49" s="1">
        <v>0.35</v>
      </c>
      <c r="Q49" s="2">
        <f t="shared" si="15"/>
        <v>10.5</v>
      </c>
    </row>
    <row r="50" spans="3:17" x14ac:dyDescent="0.3">
      <c r="C50" s="1" t="s">
        <v>52</v>
      </c>
      <c r="D50" s="1">
        <v>0.35</v>
      </c>
      <c r="E50" s="2">
        <f t="shared" si="12"/>
        <v>10.5</v>
      </c>
      <c r="G50" s="1" t="s">
        <v>52</v>
      </c>
      <c r="H50" s="1">
        <v>0.35</v>
      </c>
      <c r="I50" s="2">
        <f t="shared" si="13"/>
        <v>10.5</v>
      </c>
      <c r="K50" s="1" t="s">
        <v>52</v>
      </c>
      <c r="L50" s="1">
        <v>0.35</v>
      </c>
      <c r="M50" s="2">
        <f t="shared" si="14"/>
        <v>10.5</v>
      </c>
      <c r="O50" s="1" t="s">
        <v>52</v>
      </c>
      <c r="P50" s="1">
        <v>0.35</v>
      </c>
      <c r="Q50" s="2">
        <f t="shared" si="15"/>
        <v>10.5</v>
      </c>
    </row>
    <row r="51" spans="3:17" x14ac:dyDescent="0.3">
      <c r="C51" s="1" t="s">
        <v>53</v>
      </c>
      <c r="D51" s="1">
        <v>0.35</v>
      </c>
      <c r="E51" s="2">
        <f t="shared" si="12"/>
        <v>10.5</v>
      </c>
      <c r="G51" s="1" t="s">
        <v>53</v>
      </c>
      <c r="H51" s="1">
        <v>0.35</v>
      </c>
      <c r="I51" s="2">
        <f t="shared" si="13"/>
        <v>10.5</v>
      </c>
      <c r="K51" s="1" t="s">
        <v>53</v>
      </c>
      <c r="L51" s="1">
        <v>0.35</v>
      </c>
      <c r="M51" s="2">
        <f t="shared" si="14"/>
        <v>10.5</v>
      </c>
      <c r="O51" s="1" t="s">
        <v>53</v>
      </c>
      <c r="P51" s="1">
        <v>0.35</v>
      </c>
      <c r="Q51" s="2">
        <f t="shared" si="15"/>
        <v>10.5</v>
      </c>
    </row>
    <row r="52" spans="3:17" x14ac:dyDescent="0.3">
      <c r="C52" s="1" t="s">
        <v>54</v>
      </c>
      <c r="D52" s="1">
        <v>0.35</v>
      </c>
      <c r="E52" s="2">
        <f t="shared" si="12"/>
        <v>10.5</v>
      </c>
      <c r="G52" s="1" t="s">
        <v>54</v>
      </c>
      <c r="H52" s="1">
        <v>0.35</v>
      </c>
      <c r="I52" s="2">
        <f t="shared" si="13"/>
        <v>10.5</v>
      </c>
      <c r="K52" s="1" t="s">
        <v>54</v>
      </c>
      <c r="L52" s="1">
        <v>0.35</v>
      </c>
      <c r="M52" s="2">
        <f t="shared" si="14"/>
        <v>10.5</v>
      </c>
      <c r="O52" s="1" t="s">
        <v>54</v>
      </c>
      <c r="P52" s="1">
        <v>0.35</v>
      </c>
      <c r="Q52" s="2">
        <f t="shared" si="15"/>
        <v>10.5</v>
      </c>
    </row>
    <row r="53" spans="3:17" x14ac:dyDescent="0.3">
      <c r="C53" s="1" t="s">
        <v>55</v>
      </c>
      <c r="D53" s="1">
        <v>0.35</v>
      </c>
      <c r="E53" s="2">
        <f t="shared" si="12"/>
        <v>10.5</v>
      </c>
      <c r="G53" s="1" t="s">
        <v>55</v>
      </c>
      <c r="H53" s="1">
        <v>0.35</v>
      </c>
      <c r="I53" s="2">
        <f t="shared" si="13"/>
        <v>10.5</v>
      </c>
      <c r="K53" s="1" t="s">
        <v>55</v>
      </c>
      <c r="L53" s="1">
        <v>0.35</v>
      </c>
      <c r="M53" s="2">
        <f t="shared" si="14"/>
        <v>10.5</v>
      </c>
      <c r="O53" s="1" t="s">
        <v>55</v>
      </c>
      <c r="P53" s="1">
        <v>0.35</v>
      </c>
      <c r="Q53" s="2">
        <f t="shared" si="15"/>
        <v>10.5</v>
      </c>
    </row>
    <row r="54" spans="3:17" x14ac:dyDescent="0.3">
      <c r="C54" s="1" t="s">
        <v>56</v>
      </c>
      <c r="D54" s="1">
        <v>0.35</v>
      </c>
      <c r="E54" s="2">
        <f t="shared" si="12"/>
        <v>10.5</v>
      </c>
      <c r="G54" s="1" t="s">
        <v>56</v>
      </c>
      <c r="H54" s="1">
        <v>0.35</v>
      </c>
      <c r="I54" s="2">
        <f t="shared" si="13"/>
        <v>10.5</v>
      </c>
      <c r="K54" s="1" t="s">
        <v>56</v>
      </c>
      <c r="L54" s="1">
        <v>0.35</v>
      </c>
      <c r="M54" s="2">
        <f t="shared" si="14"/>
        <v>10.5</v>
      </c>
      <c r="O54" s="1" t="s">
        <v>56</v>
      </c>
      <c r="P54" s="1">
        <v>0.35</v>
      </c>
      <c r="Q54" s="2">
        <f t="shared" si="15"/>
        <v>10.5</v>
      </c>
    </row>
    <row r="55" spans="3:17" x14ac:dyDescent="0.3">
      <c r="C55" s="1" t="s">
        <v>57</v>
      </c>
      <c r="D55" s="1">
        <v>0.35</v>
      </c>
      <c r="E55" s="2">
        <f t="shared" si="12"/>
        <v>10.5</v>
      </c>
      <c r="G55" s="1" t="s">
        <v>57</v>
      </c>
      <c r="H55" s="1">
        <v>0.35</v>
      </c>
      <c r="I55" s="2">
        <f t="shared" si="13"/>
        <v>10.5</v>
      </c>
      <c r="K55" s="1" t="s">
        <v>57</v>
      </c>
      <c r="L55" s="1">
        <v>0.35</v>
      </c>
      <c r="M55" s="2">
        <f t="shared" si="14"/>
        <v>10.5</v>
      </c>
      <c r="O55" s="1" t="s">
        <v>57</v>
      </c>
      <c r="P55" s="1">
        <v>0.35</v>
      </c>
      <c r="Q55" s="2">
        <f t="shared" si="15"/>
        <v>10.5</v>
      </c>
    </row>
    <row r="56" spans="3:17" x14ac:dyDescent="0.3">
      <c r="C56" s="1" t="s">
        <v>58</v>
      </c>
      <c r="D56" s="1">
        <v>0.35</v>
      </c>
      <c r="E56" s="2">
        <f t="shared" si="12"/>
        <v>10.5</v>
      </c>
      <c r="G56" s="1" t="s">
        <v>58</v>
      </c>
      <c r="H56" s="1">
        <v>0.35</v>
      </c>
      <c r="I56" s="2">
        <f t="shared" si="13"/>
        <v>10.5</v>
      </c>
      <c r="K56" s="1" t="s">
        <v>58</v>
      </c>
      <c r="L56" s="1">
        <v>0.35</v>
      </c>
      <c r="M56" s="2">
        <f t="shared" si="14"/>
        <v>10.5</v>
      </c>
      <c r="O56" s="1" t="s">
        <v>58</v>
      </c>
      <c r="P56" s="1">
        <v>0.35</v>
      </c>
      <c r="Q56" s="2">
        <f t="shared" si="15"/>
        <v>10.5</v>
      </c>
    </row>
    <row r="57" spans="3:17" x14ac:dyDescent="0.3">
      <c r="C57" s="1" t="s">
        <v>59</v>
      </c>
      <c r="D57" s="1">
        <f>SUM(D42:D56)</f>
        <v>5.2499999999999991</v>
      </c>
      <c r="E57" s="1">
        <f>SUM(E42:E56)</f>
        <v>157.5</v>
      </c>
      <c r="G57" s="1" t="s">
        <v>59</v>
      </c>
      <c r="H57" s="1">
        <f>SUM(H42:H56)</f>
        <v>5.2499999999999991</v>
      </c>
      <c r="I57" s="1">
        <f>SUM(I42:I56)</f>
        <v>157.5</v>
      </c>
      <c r="K57" s="1" t="s">
        <v>59</v>
      </c>
      <c r="L57" s="1">
        <f>SUM(L42:L56)</f>
        <v>5.2499999999999991</v>
      </c>
      <c r="M57" s="1">
        <f>SUM(M42:M56)</f>
        <v>157.5</v>
      </c>
      <c r="O57" s="1" t="s">
        <v>59</v>
      </c>
      <c r="P57" s="1">
        <f>SUM(P42:P56)</f>
        <v>5.2499999999999991</v>
      </c>
      <c r="Q57" s="1">
        <f>SUM(Q42:Q56)</f>
        <v>157.5</v>
      </c>
    </row>
    <row r="61" spans="3:17" x14ac:dyDescent="0.3">
      <c r="C61" s="1" t="s">
        <v>60</v>
      </c>
      <c r="D61" s="1">
        <f>+E57+I57+M57+Q57</f>
        <v>630</v>
      </c>
      <c r="E61" s="2" t="s">
        <v>61</v>
      </c>
      <c r="F61" s="1">
        <f>+D61*2</f>
        <v>1260</v>
      </c>
      <c r="G61" s="1" t="s">
        <v>62</v>
      </c>
    </row>
  </sheetData>
  <mergeCells count="24">
    <mergeCell ref="A34:L34"/>
    <mergeCell ref="A18:M18"/>
    <mergeCell ref="A26:M26"/>
    <mergeCell ref="A31:M31"/>
    <mergeCell ref="B33:C33"/>
    <mergeCell ref="D33:H33"/>
    <mergeCell ref="I33:J33"/>
    <mergeCell ref="K33:M33"/>
    <mergeCell ref="B32:C32"/>
    <mergeCell ref="D32:H32"/>
    <mergeCell ref="I32:J32"/>
    <mergeCell ref="K32:M32"/>
    <mergeCell ref="A2:M2"/>
    <mergeCell ref="A3:A4"/>
    <mergeCell ref="B3:B4"/>
    <mergeCell ref="C3:C4"/>
    <mergeCell ref="D3:D4"/>
    <mergeCell ref="E3:E4"/>
    <mergeCell ref="F3:F4"/>
    <mergeCell ref="G3:I3"/>
    <mergeCell ref="J3:L3"/>
    <mergeCell ref="M3:M4"/>
    <mergeCell ref="A5:M5"/>
    <mergeCell ref="A11:M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lissette1</dc:creator>
  <cp:lastModifiedBy>Miguel Estefano Almeida</cp:lastModifiedBy>
  <dcterms:created xsi:type="dcterms:W3CDTF">2019-02-11T15:20:26Z</dcterms:created>
  <dcterms:modified xsi:type="dcterms:W3CDTF">2022-07-20T04:14:25Z</dcterms:modified>
</cp:coreProperties>
</file>